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rt\Downloads\"/>
    </mc:Choice>
  </mc:AlternateContent>
  <xr:revisionPtr revIDLastSave="0" documentId="8_{A615F652-19E6-49A2-9FE7-B07302938EC9}" xr6:coauthVersionLast="47" xr6:coauthVersionMax="47" xr10:uidLastSave="{00000000-0000-0000-0000-000000000000}"/>
  <bookViews>
    <workbookView xWindow="390" yWindow="390" windowWidth="25830" windowHeight="15480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1" l="1"/>
  <c r="B73" i="1"/>
  <c r="B72" i="1"/>
  <c r="B71" i="1"/>
  <c r="B70" i="1"/>
  <c r="B69" i="1"/>
  <c r="B68" i="1"/>
  <c r="B67" i="1"/>
  <c r="B66" i="1"/>
  <c r="B65" i="1"/>
  <c r="B64" i="1"/>
  <c r="B63" i="1"/>
  <c r="B75" i="1" s="1"/>
  <c r="B62" i="1"/>
  <c r="B59" i="1"/>
  <c r="B58" i="1"/>
  <c r="B57" i="1"/>
  <c r="B56" i="1"/>
  <c r="B60" i="1" s="1"/>
  <c r="B53" i="1"/>
  <c r="B54" i="1" s="1"/>
  <c r="B50" i="1"/>
  <c r="B49" i="1"/>
  <c r="B48" i="1"/>
  <c r="B51" i="1" s="1"/>
  <c r="B47" i="1"/>
  <c r="B44" i="1"/>
  <c r="B43" i="1"/>
  <c r="B42" i="1"/>
  <c r="B41" i="1"/>
  <c r="B40" i="1"/>
  <c r="B39" i="1"/>
  <c r="B38" i="1"/>
  <c r="B37" i="1"/>
  <c r="B45" i="1" s="1"/>
  <c r="B34" i="1"/>
  <c r="B35" i="1" s="1"/>
  <c r="B33" i="1"/>
  <c r="B32" i="1"/>
  <c r="B31" i="1"/>
  <c r="B28" i="1"/>
  <c r="B27" i="1"/>
  <c r="B26" i="1"/>
  <c r="B29" i="1" s="1"/>
  <c r="B23" i="1"/>
  <c r="B24" i="1" s="1"/>
  <c r="B18" i="1"/>
  <c r="B17" i="1"/>
  <c r="B14" i="1"/>
  <c r="B15" i="1" s="1"/>
  <c r="B11" i="1"/>
  <c r="B12" i="1" s="1"/>
  <c r="B8" i="1"/>
  <c r="B9" i="1" s="1"/>
  <c r="B19" i="1" s="1"/>
  <c r="B20" i="1" s="1"/>
  <c r="B76" i="1" l="1"/>
  <c r="B77" i="1" s="1"/>
  <c r="B78" i="1" s="1"/>
</calcChain>
</file>

<file path=xl/sharedStrings.xml><?xml version="1.0" encoding="utf-8"?>
<sst xmlns="http://schemas.openxmlformats.org/spreadsheetml/2006/main" count="78" uniqueCount="78">
  <si>
    <t>Total</t>
  </si>
  <si>
    <t>Income</t>
  </si>
  <si>
    <t xml:space="preserve">   4500 Government grants</t>
  </si>
  <si>
    <t xml:space="preserve">      4540 Local government grants</t>
  </si>
  <si>
    <t xml:space="preserve">   Total 4500 Government grants</t>
  </si>
  <si>
    <t xml:space="preserve">   5200 Dues</t>
  </si>
  <si>
    <t xml:space="preserve">      5210 Membership dues-individuals</t>
  </si>
  <si>
    <t xml:space="preserve">   Total 5200 Dues</t>
  </si>
  <si>
    <t xml:space="preserve">   5300 Investment Income</t>
  </si>
  <si>
    <t xml:space="preserve">      5320 Dividends &amp; interest-securities</t>
  </si>
  <si>
    <t xml:space="preserve">   Total 5300 Investment Income</t>
  </si>
  <si>
    <t xml:space="preserve">   5800 Events</t>
  </si>
  <si>
    <t xml:space="preserve">      5820 Events - Art show/Concerts</t>
  </si>
  <si>
    <t xml:space="preserve">   Total 5800 Events</t>
  </si>
  <si>
    <t>Total Income</t>
  </si>
  <si>
    <t>Gross Profit</t>
  </si>
  <si>
    <t>Expenses</t>
  </si>
  <si>
    <t xml:space="preserve">   7200 Salaries &amp; related expenses</t>
  </si>
  <si>
    <t xml:space="preserve">      7250 Payroll taxes, etc.</t>
  </si>
  <si>
    <t xml:space="preserve">   Total 7200 Salaries &amp; related expenses</t>
  </si>
  <si>
    <t xml:space="preserve">   7500 Contract service expenses</t>
  </si>
  <si>
    <t xml:space="preserve">      7520 Accounting fees</t>
  </si>
  <si>
    <t xml:space="preserve">      7526 Payroll Tax Preparation</t>
  </si>
  <si>
    <t xml:space="preserve">      7550 Other Professional- contract</t>
  </si>
  <si>
    <t xml:space="preserve">   Total 7500 Contract service expenses</t>
  </si>
  <si>
    <t xml:space="preserve">   8000 Program related expenses</t>
  </si>
  <si>
    <t xml:space="preserve">      8005 Salaries&amp;Wages - Programs</t>
  </si>
  <si>
    <t xml:space="preserve">      8010 Transportation E/S M/S</t>
  </si>
  <si>
    <t xml:space="preserve">      8020 Climate Change (Habitat)</t>
  </si>
  <si>
    <t xml:space="preserve">      8035 Small Grants</t>
  </si>
  <si>
    <t xml:space="preserve">   Total 8000 Program related expenses</t>
  </si>
  <si>
    <t xml:space="preserve">   8100 Program suppport  expenses</t>
  </si>
  <si>
    <t xml:space="preserve">      8105 Salaries&amp; Wages-Program Support</t>
  </si>
  <si>
    <t xml:space="preserve">      8120 Website services</t>
  </si>
  <si>
    <t xml:space="preserve">      8125 Annual Membership Mtg expense</t>
  </si>
  <si>
    <t xml:space="preserve">      8130 Telephone &amp; telecommunications</t>
  </si>
  <si>
    <t xml:space="preserve">      8150 Social Media/Newsletters</t>
  </si>
  <si>
    <t xml:space="preserve">      8171 Member education</t>
  </si>
  <si>
    <t xml:space="preserve">      8181 Donor education</t>
  </si>
  <si>
    <t xml:space="preserve">      8190 Exec. Dir. mileage expense</t>
  </si>
  <si>
    <t xml:space="preserve">   Total 8100 Program suppport  expenses</t>
  </si>
  <si>
    <t xml:space="preserve">   8200 Administrative expenses</t>
  </si>
  <si>
    <t xml:space="preserve">      8205 Salaries&amp;Wages-Administration</t>
  </si>
  <si>
    <t xml:space="preserve">      8221 Utilities</t>
  </si>
  <si>
    <t xml:space="preserve">      8225 Telephone expense</t>
  </si>
  <si>
    <t xml:space="preserve">      8268 Building Miscellaneous Repair</t>
  </si>
  <si>
    <t xml:space="preserve">   Total 8200 Administrative expenses</t>
  </si>
  <si>
    <t xml:space="preserve">   8300 Administrative Travel &amp; meeting</t>
  </si>
  <si>
    <t xml:space="preserve">      8350 Grant development expense</t>
  </si>
  <si>
    <t xml:space="preserve">   Total 8300 Administrative Travel &amp; meeting</t>
  </si>
  <si>
    <t xml:space="preserve">   8500 Administrative Other expenses</t>
  </si>
  <si>
    <t xml:space="preserve">      8515 Insurance - General Liab &amp; D&amp;O</t>
  </si>
  <si>
    <t xml:space="preserve">      8560 Outside computer services</t>
  </si>
  <si>
    <t xml:space="preserve">      8565 Office supplies</t>
  </si>
  <si>
    <t xml:space="preserve">      8590 Other expenses</t>
  </si>
  <si>
    <t xml:space="preserve">   Total 8500 Administrative Other expenses</t>
  </si>
  <si>
    <t xml:space="preserve">   8700 Fund Raising Event expenses</t>
  </si>
  <si>
    <t xml:space="preserve">      8705 Salaries &amp; Wages - Fund Raising</t>
  </si>
  <si>
    <t xml:space="preserve">      8710 Supplies expense</t>
  </si>
  <si>
    <t xml:space="preserve">      8720 Rental expense</t>
  </si>
  <si>
    <t xml:space="preserve">      8725 Trolley-transport</t>
  </si>
  <si>
    <t xml:space="preserve">      8730 Food</t>
  </si>
  <si>
    <t xml:space="preserve">      8740 Drinks</t>
  </si>
  <si>
    <t xml:space="preserve">      8745 Marketing</t>
  </si>
  <si>
    <t xml:space="preserve">      8755 Advertising</t>
  </si>
  <si>
    <t xml:space="preserve">      8780 Entertainment</t>
  </si>
  <si>
    <t xml:space="preserve">      8784 Logistics</t>
  </si>
  <si>
    <t xml:space="preserve">      8785 Merchant Fees</t>
  </si>
  <si>
    <t xml:space="preserve">      8790 Other</t>
  </si>
  <si>
    <t xml:space="preserve">      8799 Miscellaneous-In/Out</t>
  </si>
  <si>
    <t xml:space="preserve">   Total 8700 Fund Raising Event expenses</t>
  </si>
  <si>
    <t>Total Expenses</t>
  </si>
  <si>
    <t>Net Operating Income</t>
  </si>
  <si>
    <t>Net Income</t>
  </si>
  <si>
    <t>Thursday, Sep 04, 2025 12:25:28 PM GMT-7 - Cash Basis</t>
  </si>
  <si>
    <t>Santa Rosa Plateau Foundation</t>
  </si>
  <si>
    <t>Profit and Loss</t>
  </si>
  <si>
    <t>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</si>
</sst>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2"/>
  <sheetViews>
    <sheetView tabSelected="1" topLeftCell="A21" workbookViewId="0">
      <selection sqref="A1:B1"/>
    </sheetView>
  </sheetViews>
  <sheetFormatPr defaultRowHeight="15" x14ac:dyDescent="0.25"/>
  <cols>
    <col min="1" max="1" width="39.5703125" customWidth="1"/>
    <col min="2" max="2" width="25.7109375" customWidth="1"/>
  </cols>
  <sheetData>
    <row r="1" spans="1:2" ht="18" x14ac:dyDescent="0.25">
      <c r="A1" s="10" t="s">
        <v>75</v>
      </c>
      <c r="B1" s="9"/>
    </row>
    <row r="2" spans="1:2" ht="18" x14ac:dyDescent="0.25">
      <c r="A2" s="10" t="s">
        <v>76</v>
      </c>
      <c r="B2" s="9"/>
    </row>
    <row r="3" spans="1:2" x14ac:dyDescent="0.25">
      <c r="A3" s="11" t="s">
        <v>77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5">
        <f>20000</f>
        <v>20000</v>
      </c>
    </row>
    <row r="9" spans="1:2" x14ac:dyDescent="0.25">
      <c r="A9" s="3" t="s">
        <v>4</v>
      </c>
      <c r="B9" s="6">
        <f>(B7)+(B8)</f>
        <v>20000</v>
      </c>
    </row>
    <row r="10" spans="1:2" x14ac:dyDescent="0.25">
      <c r="A10" s="3" t="s">
        <v>5</v>
      </c>
      <c r="B10" s="4"/>
    </row>
    <row r="11" spans="1:2" x14ac:dyDescent="0.25">
      <c r="A11" s="3" t="s">
        <v>6</v>
      </c>
      <c r="B11" s="5">
        <f>5315</f>
        <v>5315</v>
      </c>
    </row>
    <row r="12" spans="1:2" x14ac:dyDescent="0.25">
      <c r="A12" s="3" t="s">
        <v>7</v>
      </c>
      <c r="B12" s="6">
        <f>(B10)+(B11)</f>
        <v>5315</v>
      </c>
    </row>
    <row r="13" spans="1:2" x14ac:dyDescent="0.25">
      <c r="A13" s="3" t="s">
        <v>8</v>
      </c>
      <c r="B13" s="4"/>
    </row>
    <row r="14" spans="1:2" x14ac:dyDescent="0.25">
      <c r="A14" s="3" t="s">
        <v>9</v>
      </c>
      <c r="B14" s="5">
        <f>2.78</f>
        <v>2.78</v>
      </c>
    </row>
    <row r="15" spans="1:2" x14ac:dyDescent="0.25">
      <c r="A15" s="3" t="s">
        <v>10</v>
      </c>
      <c r="B15" s="6">
        <f>(B13)+(B14)</f>
        <v>2.78</v>
      </c>
    </row>
    <row r="16" spans="1:2" x14ac:dyDescent="0.25">
      <c r="A16" s="3" t="s">
        <v>11</v>
      </c>
      <c r="B16" s="4"/>
    </row>
    <row r="17" spans="1:2" x14ac:dyDescent="0.25">
      <c r="A17" s="3" t="s">
        <v>12</v>
      </c>
      <c r="B17" s="5">
        <f>34569.8</f>
        <v>34569.800000000003</v>
      </c>
    </row>
    <row r="18" spans="1:2" x14ac:dyDescent="0.25">
      <c r="A18" s="3" t="s">
        <v>13</v>
      </c>
      <c r="B18" s="6">
        <f>(B16)+(B17)</f>
        <v>34569.800000000003</v>
      </c>
    </row>
    <row r="19" spans="1:2" x14ac:dyDescent="0.25">
      <c r="A19" s="3" t="s">
        <v>14</v>
      </c>
      <c r="B19" s="6">
        <f>(((B9)+(B12))+(B15))+(B18)</f>
        <v>59887.58</v>
      </c>
    </row>
    <row r="20" spans="1:2" x14ac:dyDescent="0.25">
      <c r="A20" s="3" t="s">
        <v>15</v>
      </c>
      <c r="B20" s="6">
        <f>(B19)-(0)</f>
        <v>59887.58</v>
      </c>
    </row>
    <row r="21" spans="1:2" x14ac:dyDescent="0.25">
      <c r="A21" s="3" t="s">
        <v>16</v>
      </c>
      <c r="B21" s="4"/>
    </row>
    <row r="22" spans="1:2" x14ac:dyDescent="0.25">
      <c r="A22" s="3" t="s">
        <v>17</v>
      </c>
      <c r="B22" s="4"/>
    </row>
    <row r="23" spans="1:2" x14ac:dyDescent="0.25">
      <c r="A23" s="3" t="s">
        <v>18</v>
      </c>
      <c r="B23" s="5">
        <f>852.52</f>
        <v>852.52</v>
      </c>
    </row>
    <row r="24" spans="1:2" x14ac:dyDescent="0.25">
      <c r="A24" s="3" t="s">
        <v>19</v>
      </c>
      <c r="B24" s="6">
        <f>(B22)+(B23)</f>
        <v>852.52</v>
      </c>
    </row>
    <row r="25" spans="1:2" x14ac:dyDescent="0.25">
      <c r="A25" s="3" t="s">
        <v>20</v>
      </c>
      <c r="B25" s="4"/>
    </row>
    <row r="26" spans="1:2" x14ac:dyDescent="0.25">
      <c r="A26" s="3" t="s">
        <v>21</v>
      </c>
      <c r="B26" s="5">
        <f>275</f>
        <v>275</v>
      </c>
    </row>
    <row r="27" spans="1:2" x14ac:dyDescent="0.25">
      <c r="A27" s="3" t="s">
        <v>22</v>
      </c>
      <c r="B27" s="5">
        <f>212</f>
        <v>212</v>
      </c>
    </row>
    <row r="28" spans="1:2" x14ac:dyDescent="0.25">
      <c r="A28" s="3" t="s">
        <v>23</v>
      </c>
      <c r="B28" s="5">
        <f>675</f>
        <v>675</v>
      </c>
    </row>
    <row r="29" spans="1:2" x14ac:dyDescent="0.25">
      <c r="A29" s="3" t="s">
        <v>24</v>
      </c>
      <c r="B29" s="6">
        <f>(((B25)+(B26))+(B27))+(B28)</f>
        <v>1162</v>
      </c>
    </row>
    <row r="30" spans="1:2" x14ac:dyDescent="0.25">
      <c r="A30" s="3" t="s">
        <v>25</v>
      </c>
      <c r="B30" s="4"/>
    </row>
    <row r="31" spans="1:2" x14ac:dyDescent="0.25">
      <c r="A31" s="3" t="s">
        <v>26</v>
      </c>
      <c r="B31" s="5">
        <f>4770.14</f>
        <v>4770.1400000000003</v>
      </c>
    </row>
    <row r="32" spans="1:2" x14ac:dyDescent="0.25">
      <c r="A32" s="3" t="s">
        <v>27</v>
      </c>
      <c r="B32" s="5">
        <f>45000</f>
        <v>45000</v>
      </c>
    </row>
    <row r="33" spans="1:2" x14ac:dyDescent="0.25">
      <c r="A33" s="3" t="s">
        <v>28</v>
      </c>
      <c r="B33" s="5">
        <f>495</f>
        <v>495</v>
      </c>
    </row>
    <row r="34" spans="1:2" x14ac:dyDescent="0.25">
      <c r="A34" s="3" t="s">
        <v>29</v>
      </c>
      <c r="B34" s="5">
        <f>5500</f>
        <v>5500</v>
      </c>
    </row>
    <row r="35" spans="1:2" x14ac:dyDescent="0.25">
      <c r="A35" s="3" t="s">
        <v>30</v>
      </c>
      <c r="B35" s="6">
        <f>((((B30)+(B31))+(B32))+(B33))+(B34)</f>
        <v>55765.14</v>
      </c>
    </row>
    <row r="36" spans="1:2" x14ac:dyDescent="0.25">
      <c r="A36" s="3" t="s">
        <v>31</v>
      </c>
      <c r="B36" s="4"/>
    </row>
    <row r="37" spans="1:2" x14ac:dyDescent="0.25">
      <c r="A37" s="3" t="s">
        <v>32</v>
      </c>
      <c r="B37" s="5">
        <f>5597.4</f>
        <v>5597.4</v>
      </c>
    </row>
    <row r="38" spans="1:2" x14ac:dyDescent="0.25">
      <c r="A38" s="3" t="s">
        <v>33</v>
      </c>
      <c r="B38" s="5">
        <f>200</f>
        <v>200</v>
      </c>
    </row>
    <row r="39" spans="1:2" x14ac:dyDescent="0.25">
      <c r="A39" s="3" t="s">
        <v>34</v>
      </c>
      <c r="B39" s="5">
        <f>83</f>
        <v>83</v>
      </c>
    </row>
    <row r="40" spans="1:2" x14ac:dyDescent="0.25">
      <c r="A40" s="3" t="s">
        <v>35</v>
      </c>
      <c r="B40" s="5">
        <f>16.99</f>
        <v>16.989999999999998</v>
      </c>
    </row>
    <row r="41" spans="1:2" x14ac:dyDescent="0.25">
      <c r="A41" s="3" t="s">
        <v>36</v>
      </c>
      <c r="B41" s="5">
        <f>1200</f>
        <v>1200</v>
      </c>
    </row>
    <row r="42" spans="1:2" x14ac:dyDescent="0.25">
      <c r="A42" s="3" t="s">
        <v>37</v>
      </c>
      <c r="B42" s="5">
        <f>524.69</f>
        <v>524.69000000000005</v>
      </c>
    </row>
    <row r="43" spans="1:2" x14ac:dyDescent="0.25">
      <c r="A43" s="3" t="s">
        <v>38</v>
      </c>
      <c r="B43" s="5">
        <f>200</f>
        <v>200</v>
      </c>
    </row>
    <row r="44" spans="1:2" x14ac:dyDescent="0.25">
      <c r="A44" s="3" t="s">
        <v>39</v>
      </c>
      <c r="B44" s="5">
        <f>200</f>
        <v>200</v>
      </c>
    </row>
    <row r="45" spans="1:2" x14ac:dyDescent="0.25">
      <c r="A45" s="3" t="s">
        <v>40</v>
      </c>
      <c r="B45" s="6">
        <f>((((((((B36)+(B37))+(B38))+(B39))+(B40))+(B41))+(B42))+(B43))+(B44)</f>
        <v>8022.08</v>
      </c>
    </row>
    <row r="46" spans="1:2" x14ac:dyDescent="0.25">
      <c r="A46" s="3" t="s">
        <v>41</v>
      </c>
      <c r="B46" s="4"/>
    </row>
    <row r="47" spans="1:2" x14ac:dyDescent="0.25">
      <c r="A47" s="3" t="s">
        <v>42</v>
      </c>
      <c r="B47" s="5">
        <f>388.26</f>
        <v>388.26</v>
      </c>
    </row>
    <row r="48" spans="1:2" x14ac:dyDescent="0.25">
      <c r="A48" s="3" t="s">
        <v>43</v>
      </c>
      <c r="B48" s="5">
        <f>343.22</f>
        <v>343.22</v>
      </c>
    </row>
    <row r="49" spans="1:2" x14ac:dyDescent="0.25">
      <c r="A49" s="3" t="s">
        <v>44</v>
      </c>
      <c r="B49" s="5">
        <f>412.84</f>
        <v>412.84</v>
      </c>
    </row>
    <row r="50" spans="1:2" x14ac:dyDescent="0.25">
      <c r="A50" s="3" t="s">
        <v>45</v>
      </c>
      <c r="B50" s="5">
        <f>195.76</f>
        <v>195.76</v>
      </c>
    </row>
    <row r="51" spans="1:2" x14ac:dyDescent="0.25">
      <c r="A51" s="3" t="s">
        <v>46</v>
      </c>
      <c r="B51" s="6">
        <f>((((B46)+(B47))+(B48))+(B49))+(B50)</f>
        <v>1340.08</v>
      </c>
    </row>
    <row r="52" spans="1:2" x14ac:dyDescent="0.25">
      <c r="A52" s="3" t="s">
        <v>47</v>
      </c>
      <c r="B52" s="4"/>
    </row>
    <row r="53" spans="1:2" x14ac:dyDescent="0.25">
      <c r="A53" s="3" t="s">
        <v>48</v>
      </c>
      <c r="B53" s="5">
        <f>180</f>
        <v>180</v>
      </c>
    </row>
    <row r="54" spans="1:2" x14ac:dyDescent="0.25">
      <c r="A54" s="3" t="s">
        <v>49</v>
      </c>
      <c r="B54" s="6">
        <f>(B52)+(B53)</f>
        <v>180</v>
      </c>
    </row>
    <row r="55" spans="1:2" x14ac:dyDescent="0.25">
      <c r="A55" s="3" t="s">
        <v>50</v>
      </c>
      <c r="B55" s="4"/>
    </row>
    <row r="56" spans="1:2" x14ac:dyDescent="0.25">
      <c r="A56" s="3" t="s">
        <v>51</v>
      </c>
      <c r="B56" s="5">
        <f>185</f>
        <v>185</v>
      </c>
    </row>
    <row r="57" spans="1:2" x14ac:dyDescent="0.25">
      <c r="A57" s="3" t="s">
        <v>52</v>
      </c>
      <c r="B57" s="5">
        <f>-1741.14</f>
        <v>-1741.14</v>
      </c>
    </row>
    <row r="58" spans="1:2" x14ac:dyDescent="0.25">
      <c r="A58" s="3" t="s">
        <v>53</v>
      </c>
      <c r="B58" s="5">
        <f>-787.94</f>
        <v>-787.94</v>
      </c>
    </row>
    <row r="59" spans="1:2" x14ac:dyDescent="0.25">
      <c r="A59" s="3" t="s">
        <v>54</v>
      </c>
      <c r="B59" s="5">
        <f>678.6</f>
        <v>678.6</v>
      </c>
    </row>
    <row r="60" spans="1:2" x14ac:dyDescent="0.25">
      <c r="A60" s="3" t="s">
        <v>55</v>
      </c>
      <c r="B60" s="6">
        <f>((((B55)+(B56))+(B57))+(B58))+(B59)</f>
        <v>-1665.48</v>
      </c>
    </row>
    <row r="61" spans="1:2" x14ac:dyDescent="0.25">
      <c r="A61" s="3" t="s">
        <v>56</v>
      </c>
      <c r="B61" s="4"/>
    </row>
    <row r="62" spans="1:2" x14ac:dyDescent="0.25">
      <c r="A62" s="3" t="s">
        <v>57</v>
      </c>
      <c r="B62" s="5">
        <f>388.28</f>
        <v>388.28</v>
      </c>
    </row>
    <row r="63" spans="1:2" x14ac:dyDescent="0.25">
      <c r="A63" s="3" t="s">
        <v>58</v>
      </c>
      <c r="B63" s="5">
        <f>467.94</f>
        <v>467.94</v>
      </c>
    </row>
    <row r="64" spans="1:2" x14ac:dyDescent="0.25">
      <c r="A64" s="3" t="s">
        <v>59</v>
      </c>
      <c r="B64" s="5">
        <f>874.08</f>
        <v>874.08</v>
      </c>
    </row>
    <row r="65" spans="1:2" x14ac:dyDescent="0.25">
      <c r="A65" s="3" t="s">
        <v>60</v>
      </c>
      <c r="B65" s="5">
        <f>1005.8</f>
        <v>1005.8</v>
      </c>
    </row>
    <row r="66" spans="1:2" x14ac:dyDescent="0.25">
      <c r="A66" s="3" t="s">
        <v>61</v>
      </c>
      <c r="B66" s="5">
        <f>965.67</f>
        <v>965.67</v>
      </c>
    </row>
    <row r="67" spans="1:2" x14ac:dyDescent="0.25">
      <c r="A67" s="3" t="s">
        <v>62</v>
      </c>
      <c r="B67" s="5">
        <f>29.32</f>
        <v>29.32</v>
      </c>
    </row>
    <row r="68" spans="1:2" x14ac:dyDescent="0.25">
      <c r="A68" s="3" t="s">
        <v>63</v>
      </c>
      <c r="B68" s="5">
        <f>816.09</f>
        <v>816.09</v>
      </c>
    </row>
    <row r="69" spans="1:2" x14ac:dyDescent="0.25">
      <c r="A69" s="3" t="s">
        <v>64</v>
      </c>
      <c r="B69" s="5">
        <f>119.63</f>
        <v>119.63</v>
      </c>
    </row>
    <row r="70" spans="1:2" x14ac:dyDescent="0.25">
      <c r="A70" s="3" t="s">
        <v>65</v>
      </c>
      <c r="B70" s="5">
        <f>11300</f>
        <v>11300</v>
      </c>
    </row>
    <row r="71" spans="1:2" x14ac:dyDescent="0.25">
      <c r="A71" s="3" t="s">
        <v>66</v>
      </c>
      <c r="B71" s="5">
        <f>10031.01</f>
        <v>10031.01</v>
      </c>
    </row>
    <row r="72" spans="1:2" x14ac:dyDescent="0.25">
      <c r="A72" s="3" t="s">
        <v>67</v>
      </c>
      <c r="B72" s="5">
        <f>661.94</f>
        <v>661.94</v>
      </c>
    </row>
    <row r="73" spans="1:2" x14ac:dyDescent="0.25">
      <c r="A73" s="3" t="s">
        <v>68</v>
      </c>
      <c r="B73" s="5">
        <f>4418</f>
        <v>4418</v>
      </c>
    </row>
    <row r="74" spans="1:2" x14ac:dyDescent="0.25">
      <c r="A74" s="3" t="s">
        <v>69</v>
      </c>
      <c r="B74" s="5">
        <f>850</f>
        <v>850</v>
      </c>
    </row>
    <row r="75" spans="1:2" x14ac:dyDescent="0.25">
      <c r="A75" s="3" t="s">
        <v>70</v>
      </c>
      <c r="B75" s="6">
        <f>(((((((((((((B61)+(B62))+(B63))+(B64))+(B65))+(B66))+(B67))+(B68))+(B69))+(B70))+(B71))+(B72))+(B73))+(B74)</f>
        <v>31927.759999999998</v>
      </c>
    </row>
    <row r="76" spans="1:2" x14ac:dyDescent="0.25">
      <c r="A76" s="3" t="s">
        <v>71</v>
      </c>
      <c r="B76" s="6">
        <f>(((((((B24)+(B29))+(B35))+(B45))+(B51))+(B54))+(B60))+(B75)</f>
        <v>97584.099999999991</v>
      </c>
    </row>
    <row r="77" spans="1:2" x14ac:dyDescent="0.25">
      <c r="A77" s="3" t="s">
        <v>72</v>
      </c>
      <c r="B77" s="6">
        <f>(B20)-(B76)</f>
        <v>-37696.51999999999</v>
      </c>
    </row>
    <row r="78" spans="1:2" x14ac:dyDescent="0.25">
      <c r="A78" s="3" t="s">
        <v>73</v>
      </c>
      <c r="B78" s="7">
        <f>(B77)+(0)</f>
        <v>-37696.51999999999</v>
      </c>
    </row>
    <row r="79" spans="1:2" x14ac:dyDescent="0.25">
      <c r="A79" s="3"/>
      <c r="B79" s="4"/>
    </row>
    <row r="82" spans="1:2" x14ac:dyDescent="0.25">
      <c r="A82" s="8" t="s">
        <v>74</v>
      </c>
      <c r="B82" s="9"/>
    </row>
  </sheetData>
  <mergeCells count="4">
    <mergeCell ref="A82:B82"/>
    <mergeCell ref="A1:B1"/>
    <mergeCell ref="A2:B2"/>
    <mergeCell ref="A3:B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Cathy Peck</cp:lastModifiedBy>
  <cp:lastPrinted>2025-09-04T19:25:42Z</cp:lastPrinted>
  <dcterms:created xsi:type="dcterms:W3CDTF">2025-09-04T19:25:28Z</dcterms:created>
  <dcterms:modified xsi:type="dcterms:W3CDTF">2025-09-24T16:39:02Z</dcterms:modified>
</cp:coreProperties>
</file>