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404716EB-85B0-4A5C-8287-CC37BD1700B0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" sheetId="1" r:id="rId1"/>
  </sheets>
  <definedNames>
    <definedName name="_xlnm.Print_Area" localSheetId="0">'Profit and Loss'!$A$1:$B$74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65" i="1"/>
  <c r="B64" i="1"/>
  <c r="B63" i="1"/>
  <c r="B67" i="1" s="1"/>
  <c r="B60" i="1"/>
  <c r="B61" i="1" s="1"/>
  <c r="B57" i="1"/>
  <c r="B56" i="1"/>
  <c r="B58" i="1" s="1"/>
  <c r="B54" i="1"/>
  <c r="B53" i="1"/>
  <c r="B52" i="1"/>
  <c r="B51" i="1"/>
  <c r="B50" i="1"/>
  <c r="B47" i="1"/>
  <c r="B46" i="1"/>
  <c r="B45" i="1"/>
  <c r="B44" i="1"/>
  <c r="B43" i="1"/>
  <c r="B42" i="1"/>
  <c r="B41" i="1"/>
  <c r="B48" i="1" s="1"/>
  <c r="B38" i="1"/>
  <c r="B37" i="1"/>
  <c r="B39" i="1" s="1"/>
  <c r="B35" i="1"/>
  <c r="B34" i="1"/>
  <c r="B33" i="1"/>
  <c r="B32" i="1"/>
  <c r="B29" i="1"/>
  <c r="B30" i="1" s="1"/>
  <c r="B24" i="1"/>
  <c r="B23" i="1"/>
  <c r="B21" i="1"/>
  <c r="B20" i="1"/>
  <c r="B17" i="1"/>
  <c r="B18" i="1" s="1"/>
  <c r="B14" i="1"/>
  <c r="B15" i="1" s="1"/>
  <c r="B12" i="1"/>
  <c r="B11" i="1"/>
  <c r="B9" i="1"/>
  <c r="B8" i="1"/>
  <c r="B68" i="1" l="1"/>
  <c r="B25" i="1"/>
  <c r="B26" i="1" s="1"/>
  <c r="B69" i="1" s="1"/>
  <c r="B70" i="1" s="1"/>
</calcChain>
</file>

<file path=xl/sharedStrings.xml><?xml version="1.0" encoding="utf-8"?>
<sst xmlns="http://schemas.openxmlformats.org/spreadsheetml/2006/main" count="70" uniqueCount="70">
  <si>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</si>
  <si>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</si>
  <si>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</si>
  <si>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</si>
  <si>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</si>
  <si>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4200 Non-government grants</t>
  </si>
  <si>
    <t xml:space="preserve">      4230 Foundation/trust grants</t>
  </si>
  <si>
    <t xml:space="preserve">   Total 4200 Non-government grants</t>
  </si>
  <si>
    <t xml:space="preserve">   5100 Program-related sales &amp; fees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</si>
  <si>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</si>
  <si>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</si>
  <si>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</si>
  <si>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</si>
  <si>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Total 5200 Dues</t>
  </si>
  <si>
    <t xml:space="preserve">   5300 Investment Income</t>
  </si>
  <si>
    <t xml:space="preserve">      5320 Dividends &amp; interest-securities</t>
  </si>
  <si>
    <t xml:space="preserve">   Total 5300 Investment Income</t>
  </si>
  <si>
    <t xml:space="preserve">   5800 Events</t>
  </si>
  <si>
    <t xml:space="preserve">      5840 Events - CowBoy Julilee</t>
  </si>
  <si>
    <t xml:space="preserve">   Total 5800 Events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</si>
  <si>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</si>
  <si>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</si>
  <si>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</si>
  <si>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</si>
  <si>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</si>
  <si>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</si>
  <si>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</si>
  <si>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</si>
  <si>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7526 Payroll Tax Preparation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</si>
  <si>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</si>
  <si>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</si>
  <si>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</si>
  <si>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</si>
  <si>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</si>
  <si>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</si>
  <si>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</si>
  <si>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</si>
  <si>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8120 Website services</t>
  </si>
  <si>
    <t xml:space="preserve">      8150 Social Media/Newsletters</t>
  </si>
  <si>
    <t xml:space="preserve">      8171 Member education</t>
  </si>
  <si>
    <t xml:space="preserve">      8180 Volunteer education</t>
  </si>
  <si>
    <t xml:space="preserve">      8190 Exec. Dir. mileage expense</t>
  </si>
  <si>
    <t xml:space="preserve">      8191 Chamber of Commerce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</si>
  <si>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</si>
  <si>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</si>
  <si>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</si>
  <si>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</si>
  <si>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</si>
  <si>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</si>
  <si>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Total 8200 Administrative expenses</t>
  </si>
  <si>
    <t xml:space="preserve">   8500 Administrative Other expenses</t>
  </si>
  <si>
    <t xml:space="preserve">      8560 Outside computer services</t>
  </si>
  <si>
    <t xml:space="preserve">      8565 Office supplies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</si>
  <si>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</si>
  <si>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</si>
  <si>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</si>
  <si>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</si>
  <si>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</si>
  <si>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</si>
  <si>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</si>
  <si>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8745 Marketing</t>
  </si>
  <si>
    <t xml:space="preserve">      8750 Printing</t>
  </si>
  <si>
    <t xml:space="preserve">   Total 8700 Fund Raising Event expenses</t>
  </si>
  <si>
    <t>Total Expenses</t>
  </si>
  <si>
    <t>Net Operating Income</t>
  </si>
  <si>
    <t>Net Income</t>
  </si>
  <si>
    <t>Wednesday, Feb 19, 2025 04:59:20 PM GMT-8 - Cash Basis</t>
  </si>
  <si>
    <t>Santa Rosa Plateau Foundation</t>
  </si>
  <si>
    <t>Profit and Loss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</si>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</sst>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workbookViewId="0">
      <selection activeCell="G18" sqref="G18"/>
    </sheetView>
  </sheetViews>
  <sheetFormatPr defaultRowHeight="15" x14ac:dyDescent="0.25"/>
  <cols>
    <col min="1" max="1" width="38.7109375" customWidth="1"/>
    <col min="2" max="2" width="25.7109375" customWidth="1"/>
  </cols>
  <sheetData>
    <row r="1" spans="1:2" ht="18" x14ac:dyDescent="0.25">
      <c r="A1" s="10" t="s">
        <v>67</v>
      </c>
      <c r="B1" s="9"/>
    </row>
    <row r="2" spans="1:2" ht="18" x14ac:dyDescent="0.25">
      <c r="A2" s="10" t="s">
        <v>68</v>
      </c>
      <c r="B2" s="9"/>
    </row>
    <row r="3" spans="1:2" x14ac:dyDescent="0.25">
      <c r="A3" s="11" t="s">
        <v>69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100</f>
        <v>100</v>
      </c>
    </row>
    <row r="9" spans="1:2" x14ac:dyDescent="0.25">
      <c r="A9" s="3" t="s">
        <v>4</v>
      </c>
      <c r="B9" s="6">
        <f>(B7)+(B8)</f>
        <v>100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60000</f>
        <v>60000</v>
      </c>
    </row>
    <row r="12" spans="1:2" x14ac:dyDescent="0.25">
      <c r="A12" s="3" t="s">
        <v>7</v>
      </c>
      <c r="B12" s="6">
        <f>(B10)+(B11)</f>
        <v>60000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32</f>
        <v>32</v>
      </c>
    </row>
    <row r="15" spans="1:2" x14ac:dyDescent="0.25">
      <c r="A15" s="3" t="s">
        <v>10</v>
      </c>
      <c r="B15" s="6">
        <f>(B13)+(B14)</f>
        <v>32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6525</f>
        <v>6525</v>
      </c>
    </row>
    <row r="18" spans="1:2" x14ac:dyDescent="0.25">
      <c r="A18" s="3" t="s">
        <v>13</v>
      </c>
      <c r="B18" s="6">
        <f>(B16)+(B17)</f>
        <v>6525</v>
      </c>
    </row>
    <row r="19" spans="1:2" x14ac:dyDescent="0.25">
      <c r="A19" s="3" t="s">
        <v>14</v>
      </c>
      <c r="B19" s="4"/>
    </row>
    <row r="20" spans="1:2" x14ac:dyDescent="0.25">
      <c r="A20" s="3" t="s">
        <v>15</v>
      </c>
      <c r="B20" s="5">
        <f>3.8</f>
        <v>3.8</v>
      </c>
    </row>
    <row r="21" spans="1:2" x14ac:dyDescent="0.25">
      <c r="A21" s="3" t="s">
        <v>16</v>
      </c>
      <c r="B21" s="6">
        <f>(B19)+(B20)</f>
        <v>3.8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1000</f>
        <v>1000</v>
      </c>
    </row>
    <row r="24" spans="1:2" x14ac:dyDescent="0.25">
      <c r="A24" s="3" t="s">
        <v>19</v>
      </c>
      <c r="B24" s="6">
        <f>(B22)+(B23)</f>
        <v>1000</v>
      </c>
    </row>
    <row r="25" spans="1:2" x14ac:dyDescent="0.25">
      <c r="A25" s="3" t="s">
        <v>20</v>
      </c>
      <c r="B25" s="6">
        <f>(((((B9)+(B12))+(B15))+(B18))+(B21))+(B24)</f>
        <v>67660.800000000003</v>
      </c>
    </row>
    <row r="26" spans="1:2" x14ac:dyDescent="0.25">
      <c r="A26" s="3" t="s">
        <v>21</v>
      </c>
      <c r="B26" s="6">
        <f>(B25)-(0)</f>
        <v>67660.800000000003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4"/>
    </row>
    <row r="29" spans="1:2" x14ac:dyDescent="0.25">
      <c r="A29" s="3" t="s">
        <v>24</v>
      </c>
      <c r="B29" s="5">
        <f>1203.58</f>
        <v>1203.58</v>
      </c>
    </row>
    <row r="30" spans="1:2" x14ac:dyDescent="0.25">
      <c r="A30" s="3" t="s">
        <v>25</v>
      </c>
      <c r="B30" s="6">
        <f>(B28)+(B29)</f>
        <v>1203.58</v>
      </c>
    </row>
    <row r="31" spans="1:2" x14ac:dyDescent="0.25">
      <c r="A31" s="3" t="s">
        <v>26</v>
      </c>
      <c r="B31" s="4"/>
    </row>
    <row r="32" spans="1:2" x14ac:dyDescent="0.25">
      <c r="A32" s="3" t="s">
        <v>27</v>
      </c>
      <c r="B32" s="5">
        <f>235</f>
        <v>235</v>
      </c>
    </row>
    <row r="33" spans="1:2" x14ac:dyDescent="0.25">
      <c r="A33" s="3" t="s">
        <v>28</v>
      </c>
      <c r="B33" s="5">
        <f>287</f>
        <v>287</v>
      </c>
    </row>
    <row r="34" spans="1:2" x14ac:dyDescent="0.25">
      <c r="A34" s="3" t="s">
        <v>29</v>
      </c>
      <c r="B34" s="5">
        <f>600</f>
        <v>600</v>
      </c>
    </row>
    <row r="35" spans="1:2" x14ac:dyDescent="0.25">
      <c r="A35" s="3" t="s">
        <v>30</v>
      </c>
      <c r="B35" s="6">
        <f>(((B31)+(B32))+(B33))+(B34)</f>
        <v>1122</v>
      </c>
    </row>
    <row r="36" spans="1:2" x14ac:dyDescent="0.25">
      <c r="A36" s="3" t="s">
        <v>31</v>
      </c>
      <c r="B36" s="4"/>
    </row>
    <row r="37" spans="1:2" x14ac:dyDescent="0.25">
      <c r="A37" s="3" t="s">
        <v>32</v>
      </c>
      <c r="B37" s="5">
        <f>4770.14</f>
        <v>4770.1400000000003</v>
      </c>
    </row>
    <row r="38" spans="1:2" x14ac:dyDescent="0.25">
      <c r="A38" s="3" t="s">
        <v>33</v>
      </c>
      <c r="B38" s="5">
        <f>150</f>
        <v>150</v>
      </c>
    </row>
    <row r="39" spans="1:2" x14ac:dyDescent="0.25">
      <c r="A39" s="3" t="s">
        <v>34</v>
      </c>
      <c r="B39" s="6">
        <f>((B36)+(B37))+(B38)</f>
        <v>4920.1400000000003</v>
      </c>
    </row>
    <row r="40" spans="1:2" x14ac:dyDescent="0.25">
      <c r="A40" s="3" t="s">
        <v>35</v>
      </c>
      <c r="B40" s="4"/>
    </row>
    <row r="41" spans="1:2" x14ac:dyDescent="0.25">
      <c r="A41" s="3" t="s">
        <v>36</v>
      </c>
      <c r="B41" s="5">
        <f>7189.5</f>
        <v>7189.5</v>
      </c>
    </row>
    <row r="42" spans="1:2" x14ac:dyDescent="0.25">
      <c r="A42" s="3" t="s">
        <v>37</v>
      </c>
      <c r="B42" s="5">
        <f>650</f>
        <v>650</v>
      </c>
    </row>
    <row r="43" spans="1:2" x14ac:dyDescent="0.25">
      <c r="A43" s="3" t="s">
        <v>38</v>
      </c>
      <c r="B43" s="5">
        <f>1200</f>
        <v>1200</v>
      </c>
    </row>
    <row r="44" spans="1:2" x14ac:dyDescent="0.25">
      <c r="A44" s="3" t="s">
        <v>39</v>
      </c>
      <c r="B44" s="5">
        <f>417</f>
        <v>417</v>
      </c>
    </row>
    <row r="45" spans="1:2" x14ac:dyDescent="0.25">
      <c r="A45" s="3" t="s">
        <v>40</v>
      </c>
      <c r="B45" s="5">
        <f>269.89</f>
        <v>269.89</v>
      </c>
    </row>
    <row r="46" spans="1:2" x14ac:dyDescent="0.25">
      <c r="A46" s="3" t="s">
        <v>41</v>
      </c>
      <c r="B46" s="5">
        <f>200</f>
        <v>200</v>
      </c>
    </row>
    <row r="47" spans="1:2" x14ac:dyDescent="0.25">
      <c r="A47" s="3" t="s">
        <v>42</v>
      </c>
      <c r="B47" s="5">
        <f>495</f>
        <v>495</v>
      </c>
    </row>
    <row r="48" spans="1:2" x14ac:dyDescent="0.25">
      <c r="A48" s="3" t="s">
        <v>43</v>
      </c>
      <c r="B48" s="6">
        <f>(((((((B40)+(B41))+(B42))+(B43))+(B44))+(B45))+(B46))+(B47)</f>
        <v>10421.39</v>
      </c>
    </row>
    <row r="49" spans="1:2" x14ac:dyDescent="0.25">
      <c r="A49" s="3" t="s">
        <v>44</v>
      </c>
      <c r="B49" s="4"/>
    </row>
    <row r="50" spans="1:2" x14ac:dyDescent="0.25">
      <c r="A50" s="3" t="s">
        <v>45</v>
      </c>
      <c r="B50" s="5">
        <f>388.26</f>
        <v>388.26</v>
      </c>
    </row>
    <row r="51" spans="1:2" x14ac:dyDescent="0.25">
      <c r="A51" s="3" t="s">
        <v>46</v>
      </c>
      <c r="B51" s="5">
        <f>120</f>
        <v>120</v>
      </c>
    </row>
    <row r="52" spans="1:2" x14ac:dyDescent="0.25">
      <c r="A52" s="3" t="s">
        <v>47</v>
      </c>
      <c r="B52" s="5">
        <f>293.93</f>
        <v>293.93</v>
      </c>
    </row>
    <row r="53" spans="1:2" x14ac:dyDescent="0.25">
      <c r="A53" s="3" t="s">
        <v>48</v>
      </c>
      <c r="B53" s="5">
        <f>232.2</f>
        <v>232.2</v>
      </c>
    </row>
    <row r="54" spans="1:2" x14ac:dyDescent="0.25">
      <c r="A54" s="3" t="s">
        <v>49</v>
      </c>
      <c r="B54" s="6">
        <f>((((B49)+(B50))+(B51))+(B52))+(B53)</f>
        <v>1034.3900000000001</v>
      </c>
    </row>
    <row r="55" spans="1:2" x14ac:dyDescent="0.25">
      <c r="A55" s="3" t="s">
        <v>50</v>
      </c>
      <c r="B55" s="4"/>
    </row>
    <row r="56" spans="1:2" x14ac:dyDescent="0.25">
      <c r="A56" s="3" t="s">
        <v>51</v>
      </c>
      <c r="B56" s="5">
        <f>399.39</f>
        <v>399.39</v>
      </c>
    </row>
    <row r="57" spans="1:2" x14ac:dyDescent="0.25">
      <c r="A57" s="3" t="s">
        <v>52</v>
      </c>
      <c r="B57" s="5">
        <f>76.57</f>
        <v>76.569999999999993</v>
      </c>
    </row>
    <row r="58" spans="1:2" x14ac:dyDescent="0.25">
      <c r="A58" s="3" t="s">
        <v>53</v>
      </c>
      <c r="B58" s="6">
        <f>((B55)+(B56))+(B57)</f>
        <v>475.96</v>
      </c>
    </row>
    <row r="59" spans="1:2" x14ac:dyDescent="0.25">
      <c r="A59" s="3" t="s">
        <v>54</v>
      </c>
      <c r="B59" s="4"/>
    </row>
    <row r="60" spans="1:2" x14ac:dyDescent="0.25">
      <c r="A60" s="3" t="s">
        <v>55</v>
      </c>
      <c r="B60" s="5">
        <f>385.07</f>
        <v>385.07</v>
      </c>
    </row>
    <row r="61" spans="1:2" x14ac:dyDescent="0.25">
      <c r="A61" s="3" t="s">
        <v>56</v>
      </c>
      <c r="B61" s="6">
        <f>(B59)+(B60)</f>
        <v>385.07</v>
      </c>
    </row>
    <row r="62" spans="1:2" x14ac:dyDescent="0.25">
      <c r="A62" s="3" t="s">
        <v>57</v>
      </c>
      <c r="B62" s="4"/>
    </row>
    <row r="63" spans="1:2" x14ac:dyDescent="0.25">
      <c r="A63" s="3" t="s">
        <v>58</v>
      </c>
      <c r="B63" s="5">
        <f>388.28</f>
        <v>388.28</v>
      </c>
    </row>
    <row r="64" spans="1:2" x14ac:dyDescent="0.25">
      <c r="A64" s="3" t="s">
        <v>59</v>
      </c>
      <c r="B64" s="5">
        <f>14.9</f>
        <v>14.9</v>
      </c>
    </row>
    <row r="65" spans="1:2" x14ac:dyDescent="0.25">
      <c r="A65" s="3" t="s">
        <v>60</v>
      </c>
      <c r="B65" s="5">
        <f>178</f>
        <v>178</v>
      </c>
    </row>
    <row r="66" spans="1:2" x14ac:dyDescent="0.25">
      <c r="A66" s="3" t="s">
        <v>61</v>
      </c>
      <c r="B66" s="5">
        <f>156.75</f>
        <v>156.75</v>
      </c>
    </row>
    <row r="67" spans="1:2" x14ac:dyDescent="0.25">
      <c r="A67" s="3" t="s">
        <v>62</v>
      </c>
      <c r="B67" s="6">
        <f>((((B62)+(B63))+(B64))+(B65))+(B66)</f>
        <v>737.93</v>
      </c>
    </row>
    <row r="68" spans="1:2" x14ac:dyDescent="0.25">
      <c r="A68" s="3" t="s">
        <v>63</v>
      </c>
      <c r="B68" s="6">
        <f>(((((((B30)+(B35))+(B39))+(B48))+(B54))+(B58))+(B61))+(B67)</f>
        <v>20300.46</v>
      </c>
    </row>
    <row r="69" spans="1:2" x14ac:dyDescent="0.25">
      <c r="A69" s="3" t="s">
        <v>64</v>
      </c>
      <c r="B69" s="6">
        <f>(B26)-(B68)</f>
        <v>47360.340000000004</v>
      </c>
    </row>
    <row r="70" spans="1:2" x14ac:dyDescent="0.25">
      <c r="A70" s="3" t="s">
        <v>65</v>
      </c>
      <c r="B70" s="7">
        <f>(B69)+(0)</f>
        <v>47360.340000000004</v>
      </c>
    </row>
    <row r="71" spans="1:2" x14ac:dyDescent="0.25">
      <c r="A71" s="3"/>
      <c r="B71" s="4"/>
    </row>
    <row r="74" spans="1:2" x14ac:dyDescent="0.25">
      <c r="A74" s="8" t="s">
        <v>66</v>
      </c>
      <c r="B74" s="9"/>
    </row>
  </sheetData>
  <mergeCells count="4">
    <mergeCell ref="A74:B74"/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2025-02-20T00:59:54Z</cp:lastPrinted>
  <dcterms:created xsi:type="dcterms:W3CDTF">2025-02-20T00:59:20Z</dcterms:created>
  <dcterms:modified xsi:type="dcterms:W3CDTF">2025-02-20T16:10:07Z</dcterms:modified>
</cp:coreProperties>
</file>