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E5D7C449-7AD4-4329-ADCB-700A26B01C52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" sheetId="1" r:id="rId1"/>
  </sheets>
  <definedNames>
    <definedName name="_xlnm.Print_Area" localSheetId="0">'Profit and Loss'!$A$1:$B$65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B59" i="1"/>
  <c r="B57" i="1"/>
  <c r="B54" i="1"/>
  <c r="B53" i="1"/>
  <c r="B52" i="1"/>
  <c r="B51" i="1"/>
  <c r="B50" i="1"/>
  <c r="B47" i="1"/>
  <c r="B46" i="1"/>
  <c r="B45" i="1"/>
  <c r="B44" i="1"/>
  <c r="B43" i="1"/>
  <c r="B42" i="1"/>
  <c r="B41" i="1"/>
  <c r="B40" i="1"/>
  <c r="B48" i="1" s="1"/>
  <c r="B37" i="1"/>
  <c r="B36" i="1"/>
  <c r="B38" i="1" s="1"/>
  <c r="B35" i="1"/>
  <c r="B34" i="1"/>
  <c r="B31" i="1"/>
  <c r="B30" i="1"/>
  <c r="B29" i="1"/>
  <c r="B32" i="1" s="1"/>
  <c r="B26" i="1"/>
  <c r="B27" i="1" s="1"/>
  <c r="B61" i="1" s="1"/>
  <c r="B20" i="1"/>
  <c r="B21" i="1" s="1"/>
  <c r="B17" i="1"/>
  <c r="B18" i="1" s="1"/>
  <c r="B14" i="1"/>
  <c r="B15" i="1" s="1"/>
  <c r="B11" i="1"/>
  <c r="B12" i="1" s="1"/>
  <c r="B8" i="1"/>
  <c r="B9" i="1" s="1"/>
  <c r="B22" i="1" s="1"/>
  <c r="B23" i="1" s="1"/>
  <c r="B62" i="1" l="1"/>
  <c r="B63" i="1" s="1"/>
</calcChain>
</file>

<file path=xl/sharedStrings.xml><?xml version="1.0" encoding="utf-8"?>
<sst xmlns="http://schemas.openxmlformats.org/spreadsheetml/2006/main" count="63" uniqueCount="63">
  <si>
    <t>Total</t>
  </si>
  <si>
    <t>Income</t>
  </si>
  <si>
    <t xml:space="preserve">   4000 Direct contributions</t>
  </si>
  <si>
    <t xml:space="preserve">      4010 Unsolicited contributions</t>
  </si>
  <si>
    <t xml:space="preserve">   Total 4000 Direct contributions</t>
  </si>
  <si>
    <t xml:space="preserve">   5100 Program-related sales &amp; fees</t>
  </si>
  <si>
    <t xml:space="preserve">      5105 NERF Forum Educational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</si>
  <si>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</si>
  <si>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</si>
  <si>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</si>
  <si>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Total 5200 Dues</t>
  </si>
  <si>
    <t xml:space="preserve">   5300 Investment Income</t>
  </si>
  <si>
    <t xml:space="preserve">      5320 Dividends &amp; interest-securities</t>
  </si>
  <si>
    <t xml:space="preserve">   Total 5300 Investment Income</t>
  </si>
  <si>
    <t xml:space="preserve">   5400 Other sources</t>
  </si>
  <si>
    <t xml:space="preserve">      5450 Scholarship revenue</t>
  </si>
  <si>
    <t xml:space="preserve">   Total 5400 Other sources</t>
  </si>
  <si>
    <t>Total Income</t>
  </si>
  <si>
    <t>Gross Profit</t>
  </si>
  <si>
    <t>Expenses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</si>
  <si>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</si>
  <si>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</si>
  <si>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</si>
  <si>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</si>
  <si>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</si>
  <si>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7526 Payroll Tax Preparation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</si>
  <si>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</si>
  <si>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</si>
  <si>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</si>
  <si>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</si>
  <si>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</si>
  <si>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</si>
  <si>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</si>
  <si>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</si>
  <si>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</si>
  <si>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</si>
  <si>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</si>
  <si>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</si>
  <si>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</si>
  <si>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</si>
  <si>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</si>
  <si>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8190 Exec. Dir. mileage expense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</si>
  <si>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</si>
  <si>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</si>
  <si>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</si>
  <si>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</si>
  <si>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</si>
  <si>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</si>
  <si>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</si>
  <si>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Total 8200 Administrative expenses</t>
  </si>
  <si>
    <t xml:space="preserve">   8600 Administrative Bus    expenses</t>
  </si>
  <si>
    <t xml:space="preserve">      8610 Bank fee-credit card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</si>
  <si>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</si>
  <si>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</si>
  <si>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</si>
  <si>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Total 8700 Fund Raising Event expenses</t>
  </si>
  <si>
    <t>Total Expenses</t>
  </si>
  <si>
    <t>Net Operating Income</t>
  </si>
  <si>
    <t>Net Income</t>
  </si>
  <si>
    <t>Wednesday, Jan 15, 2025 06:50:46 AM GMT-8 - Cash Basis</t>
  </si>
  <si>
    <t>Santa Rosa Plateau Foundation</t>
  </si>
  <si>
    <t>Profit and Loss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</si>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</sst>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7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abSelected="1" workbookViewId="0">
      <selection sqref="A1:B1"/>
    </sheetView>
  </sheetViews>
  <sheetFormatPr defaultRowHeight="15" x14ac:dyDescent="0.25"/>
  <cols>
    <col min="1" max="1" width="38.7109375" customWidth="1"/>
    <col min="2" max="2" width="25.7109375" customWidth="1"/>
  </cols>
  <sheetData>
    <row r="1" spans="1:2" ht="18" x14ac:dyDescent="0.25">
      <c r="A1" s="11" t="s">
        <v>60</v>
      </c>
      <c r="B1" s="10"/>
    </row>
    <row r="2" spans="1:2" ht="18" x14ac:dyDescent="0.25">
      <c r="A2" s="11" t="s">
        <v>61</v>
      </c>
      <c r="B2" s="10"/>
    </row>
    <row r="3" spans="1:2" x14ac:dyDescent="0.25">
      <c r="A3" s="12" t="s">
        <v>62</v>
      </c>
      <c r="B3" s="10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1365</f>
        <v>1365</v>
      </c>
    </row>
    <row r="9" spans="1:2" x14ac:dyDescent="0.25">
      <c r="A9" s="3" t="s">
        <v>4</v>
      </c>
      <c r="B9" s="6">
        <f>(B7)+(B8)</f>
        <v>1365</v>
      </c>
    </row>
    <row r="10" spans="1:2" x14ac:dyDescent="0.25">
      <c r="A10" s="3" t="s">
        <v>5</v>
      </c>
      <c r="B10" s="4"/>
    </row>
    <row r="11" spans="1:2" x14ac:dyDescent="0.25">
      <c r="A11" s="3" t="s">
        <v>6</v>
      </c>
      <c r="B11" s="5">
        <f>500</f>
        <v>500</v>
      </c>
    </row>
    <row r="12" spans="1:2" x14ac:dyDescent="0.25">
      <c r="A12" s="3" t="s">
        <v>7</v>
      </c>
      <c r="B12" s="6">
        <f>(B10)+(B11)</f>
        <v>500</v>
      </c>
    </row>
    <row r="13" spans="1:2" x14ac:dyDescent="0.25">
      <c r="A13" s="3" t="s">
        <v>8</v>
      </c>
      <c r="B13" s="4"/>
    </row>
    <row r="14" spans="1:2" x14ac:dyDescent="0.25">
      <c r="A14" s="3" t="s">
        <v>9</v>
      </c>
      <c r="B14" s="5">
        <f>7235</f>
        <v>7235</v>
      </c>
    </row>
    <row r="15" spans="1:2" x14ac:dyDescent="0.25">
      <c r="A15" s="3" t="s">
        <v>10</v>
      </c>
      <c r="B15" s="6">
        <f>(B13)+(B14)</f>
        <v>7235</v>
      </c>
    </row>
    <row r="16" spans="1:2" x14ac:dyDescent="0.25">
      <c r="A16" s="3" t="s">
        <v>11</v>
      </c>
      <c r="B16" s="4"/>
    </row>
    <row r="17" spans="1:2" x14ac:dyDescent="0.25">
      <c r="A17" s="3" t="s">
        <v>12</v>
      </c>
      <c r="B17" s="5">
        <f>3.31</f>
        <v>3.31</v>
      </c>
    </row>
    <row r="18" spans="1:2" x14ac:dyDescent="0.25">
      <c r="A18" s="3" t="s">
        <v>13</v>
      </c>
      <c r="B18" s="6">
        <f>(B16)+(B17)</f>
        <v>3.31</v>
      </c>
    </row>
    <row r="19" spans="1:2" x14ac:dyDescent="0.25">
      <c r="A19" s="3" t="s">
        <v>14</v>
      </c>
      <c r="B19" s="4"/>
    </row>
    <row r="20" spans="1:2" x14ac:dyDescent="0.25">
      <c r="A20" s="3" t="s">
        <v>15</v>
      </c>
      <c r="B20" s="5">
        <f>2000</f>
        <v>2000</v>
      </c>
    </row>
    <row r="21" spans="1:2" x14ac:dyDescent="0.25">
      <c r="A21" s="3" t="s">
        <v>16</v>
      </c>
      <c r="B21" s="6">
        <f>(B19)+(B20)</f>
        <v>2000</v>
      </c>
    </row>
    <row r="22" spans="1:2" x14ac:dyDescent="0.25">
      <c r="A22" s="3" t="s">
        <v>17</v>
      </c>
      <c r="B22" s="6">
        <f>((((B9)+(B12))+(B15))+(B18))+(B21)</f>
        <v>11103.31</v>
      </c>
    </row>
    <row r="23" spans="1:2" x14ac:dyDescent="0.25">
      <c r="A23" s="3" t="s">
        <v>18</v>
      </c>
      <c r="B23" s="6">
        <f>(B22)-(0)</f>
        <v>11103.31</v>
      </c>
    </row>
    <row r="24" spans="1:2" x14ac:dyDescent="0.25">
      <c r="A24" s="3" t="s">
        <v>19</v>
      </c>
      <c r="B24" s="4"/>
    </row>
    <row r="25" spans="1:2" x14ac:dyDescent="0.25">
      <c r="A25" s="3" t="s">
        <v>20</v>
      </c>
      <c r="B25" s="4"/>
    </row>
    <row r="26" spans="1:2" x14ac:dyDescent="0.25">
      <c r="A26" s="3" t="s">
        <v>21</v>
      </c>
      <c r="B26" s="5">
        <f>1005.51</f>
        <v>1005.51</v>
      </c>
    </row>
    <row r="27" spans="1:2" x14ac:dyDescent="0.25">
      <c r="A27" s="3" t="s">
        <v>22</v>
      </c>
      <c r="B27" s="6">
        <f>(B25)+(B26)</f>
        <v>1005.51</v>
      </c>
    </row>
    <row r="28" spans="1:2" x14ac:dyDescent="0.25">
      <c r="A28" s="3" t="s">
        <v>23</v>
      </c>
      <c r="B28" s="4"/>
    </row>
    <row r="29" spans="1:2" x14ac:dyDescent="0.25">
      <c r="A29" s="3" t="s">
        <v>24</v>
      </c>
      <c r="B29" s="5">
        <f>700</f>
        <v>700</v>
      </c>
    </row>
    <row r="30" spans="1:2" x14ac:dyDescent="0.25">
      <c r="A30" s="3" t="s">
        <v>25</v>
      </c>
      <c r="B30" s="5">
        <f>235</f>
        <v>235</v>
      </c>
    </row>
    <row r="31" spans="1:2" x14ac:dyDescent="0.25">
      <c r="A31" s="3" t="s">
        <v>26</v>
      </c>
      <c r="B31" s="5">
        <f>600</f>
        <v>600</v>
      </c>
    </row>
    <row r="32" spans="1:2" x14ac:dyDescent="0.25">
      <c r="A32" s="3" t="s">
        <v>27</v>
      </c>
      <c r="B32" s="6">
        <f>(((B28)+(B29))+(B30))+(B31)</f>
        <v>1535</v>
      </c>
    </row>
    <row r="33" spans="1:2" x14ac:dyDescent="0.25">
      <c r="A33" s="3" t="s">
        <v>28</v>
      </c>
      <c r="B33" s="4"/>
    </row>
    <row r="34" spans="1:2" x14ac:dyDescent="0.25">
      <c r="A34" s="3" t="s">
        <v>29</v>
      </c>
      <c r="B34" s="5">
        <f>4770.14</f>
        <v>4770.1400000000003</v>
      </c>
    </row>
    <row r="35" spans="1:2" x14ac:dyDescent="0.25">
      <c r="A35" s="3" t="s">
        <v>30</v>
      </c>
      <c r="B35" s="5">
        <f>248.94</f>
        <v>248.94</v>
      </c>
    </row>
    <row r="36" spans="1:2" x14ac:dyDescent="0.25">
      <c r="A36" s="3" t="s">
        <v>31</v>
      </c>
      <c r="B36" s="5">
        <f>59.81</f>
        <v>59.81</v>
      </c>
    </row>
    <row r="37" spans="1:2" x14ac:dyDescent="0.25">
      <c r="A37" s="3" t="s">
        <v>32</v>
      </c>
      <c r="B37" s="5">
        <f>50</f>
        <v>50</v>
      </c>
    </row>
    <row r="38" spans="1:2" x14ac:dyDescent="0.25">
      <c r="A38" s="3" t="s">
        <v>33</v>
      </c>
      <c r="B38" s="6">
        <f>((((B33)+(B34))+(B35))+(B36))+(B37)</f>
        <v>5128.8900000000003</v>
      </c>
    </row>
    <row r="39" spans="1:2" x14ac:dyDescent="0.25">
      <c r="A39" s="3" t="s">
        <v>34</v>
      </c>
      <c r="B39" s="4"/>
    </row>
    <row r="40" spans="1:2" x14ac:dyDescent="0.25">
      <c r="A40" s="3" t="s">
        <v>35</v>
      </c>
      <c r="B40" s="5">
        <f>7597.27</f>
        <v>7597.27</v>
      </c>
    </row>
    <row r="41" spans="1:2" x14ac:dyDescent="0.25">
      <c r="A41" s="3" t="s">
        <v>36</v>
      </c>
      <c r="B41" s="5">
        <f>53</f>
        <v>53</v>
      </c>
    </row>
    <row r="42" spans="1:2" x14ac:dyDescent="0.25">
      <c r="A42" s="3" t="s">
        <v>37</v>
      </c>
      <c r="B42" s="5">
        <f>400</f>
        <v>400</v>
      </c>
    </row>
    <row r="43" spans="1:2" x14ac:dyDescent="0.25">
      <c r="A43" s="3" t="s">
        <v>38</v>
      </c>
      <c r="B43" s="5">
        <f>1400</f>
        <v>1400</v>
      </c>
    </row>
    <row r="44" spans="1:2" x14ac:dyDescent="0.25">
      <c r="A44" s="3" t="s">
        <v>39</v>
      </c>
      <c r="B44" s="5">
        <f>321.07</f>
        <v>321.07</v>
      </c>
    </row>
    <row r="45" spans="1:2" x14ac:dyDescent="0.25">
      <c r="A45" s="3" t="s">
        <v>40</v>
      </c>
      <c r="B45" s="5">
        <f>563.5</f>
        <v>563.5</v>
      </c>
    </row>
    <row r="46" spans="1:2" x14ac:dyDescent="0.25">
      <c r="A46" s="3" t="s">
        <v>41</v>
      </c>
      <c r="B46" s="5">
        <f>200</f>
        <v>200</v>
      </c>
    </row>
    <row r="47" spans="1:2" x14ac:dyDescent="0.25">
      <c r="A47" s="3" t="s">
        <v>42</v>
      </c>
      <c r="B47" s="5">
        <f>172.02</f>
        <v>172.02</v>
      </c>
    </row>
    <row r="48" spans="1:2" x14ac:dyDescent="0.25">
      <c r="A48" s="3" t="s">
        <v>43</v>
      </c>
      <c r="B48" s="6">
        <f>((((((((B39)+(B40))+(B41))+(B42))+(B43))+(B44))+(B45))+(B46))+(B47)</f>
        <v>10706.86</v>
      </c>
    </row>
    <row r="49" spans="1:2" x14ac:dyDescent="0.25">
      <c r="A49" s="3" t="s">
        <v>44</v>
      </c>
      <c r="B49" s="4"/>
    </row>
    <row r="50" spans="1:2" x14ac:dyDescent="0.25">
      <c r="A50" s="3" t="s">
        <v>45</v>
      </c>
      <c r="B50" s="5">
        <f>388.26</f>
        <v>388.26</v>
      </c>
    </row>
    <row r="51" spans="1:2" x14ac:dyDescent="0.25">
      <c r="A51" s="3" t="s">
        <v>46</v>
      </c>
      <c r="B51" s="5">
        <f>120</f>
        <v>120</v>
      </c>
    </row>
    <row r="52" spans="1:2" x14ac:dyDescent="0.25">
      <c r="A52" s="3" t="s">
        <v>47</v>
      </c>
      <c r="B52" s="5">
        <f>332.78</f>
        <v>332.78</v>
      </c>
    </row>
    <row r="53" spans="1:2" x14ac:dyDescent="0.25">
      <c r="A53" s="3" t="s">
        <v>48</v>
      </c>
      <c r="B53" s="5">
        <f>32</f>
        <v>32</v>
      </c>
    </row>
    <row r="54" spans="1:2" x14ac:dyDescent="0.25">
      <c r="A54" s="3" t="s">
        <v>49</v>
      </c>
      <c r="B54" s="6">
        <f>((((B49)+(B50))+(B51))+(B52))+(B53)</f>
        <v>873.04</v>
      </c>
    </row>
    <row r="55" spans="1:2" x14ac:dyDescent="0.25">
      <c r="A55" s="3" t="s">
        <v>50</v>
      </c>
      <c r="B55" s="4"/>
    </row>
    <row r="56" spans="1:2" x14ac:dyDescent="0.25">
      <c r="A56" s="3" t="s">
        <v>51</v>
      </c>
      <c r="B56" s="5">
        <v>125.32</v>
      </c>
    </row>
    <row r="57" spans="1:2" x14ac:dyDescent="0.25">
      <c r="A57" s="3" t="s">
        <v>52</v>
      </c>
      <c r="B57" s="6">
        <f>(B55)+(B56)</f>
        <v>125.32</v>
      </c>
    </row>
    <row r="58" spans="1:2" x14ac:dyDescent="0.25">
      <c r="A58" s="3" t="s">
        <v>53</v>
      </c>
      <c r="B58" s="4"/>
    </row>
    <row r="59" spans="1:2" x14ac:dyDescent="0.25">
      <c r="A59" s="3" t="s">
        <v>54</v>
      </c>
      <c r="B59" s="5">
        <f>388.28</f>
        <v>388.28</v>
      </c>
    </row>
    <row r="60" spans="1:2" x14ac:dyDescent="0.25">
      <c r="A60" s="3" t="s">
        <v>55</v>
      </c>
      <c r="B60" s="6">
        <f>(B58)+(B59)</f>
        <v>388.28</v>
      </c>
    </row>
    <row r="61" spans="1:2" x14ac:dyDescent="0.25">
      <c r="A61" s="3" t="s">
        <v>56</v>
      </c>
      <c r="B61" s="6">
        <f>((((((B27)+(B32))+(B38))+(B48))+(B54))+(B57))+(B60)</f>
        <v>19762.900000000001</v>
      </c>
    </row>
    <row r="62" spans="1:2" x14ac:dyDescent="0.25">
      <c r="A62" s="3" t="s">
        <v>57</v>
      </c>
      <c r="B62" s="7">
        <f>(B23)-(B61)</f>
        <v>-8659.590000000002</v>
      </c>
    </row>
    <row r="63" spans="1:2" x14ac:dyDescent="0.25">
      <c r="A63" s="3" t="s">
        <v>58</v>
      </c>
      <c r="B63" s="8">
        <f>(B62)+(0)</f>
        <v>-8659.590000000002</v>
      </c>
    </row>
    <row r="64" spans="1:2" x14ac:dyDescent="0.25">
      <c r="A64" s="3"/>
      <c r="B64" s="4"/>
    </row>
    <row r="67" spans="1:2" x14ac:dyDescent="0.25">
      <c r="A67" s="9" t="s">
        <v>59</v>
      </c>
      <c r="B67" s="10"/>
    </row>
  </sheetData>
  <mergeCells count="4">
    <mergeCell ref="A67:B67"/>
    <mergeCell ref="A1:B1"/>
    <mergeCell ref="A2:B2"/>
    <mergeCell ref="A3:B3"/>
  </mergeCells>
  <printOptions horizontalCentered="1" verticalCentered="1"/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2025-01-21T15:12:09Z</cp:lastPrinted>
  <dcterms:created xsi:type="dcterms:W3CDTF">2025-01-15T14:50:46Z</dcterms:created>
  <dcterms:modified xsi:type="dcterms:W3CDTF">2025-01-22T03:17:13Z</dcterms:modified>
</cp:coreProperties>
</file>