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NGER\Documents\SRPF\BOARD MATERIALS\SHIRLEY'S REPORTS\MONTHLY FINANCIALS\"/>
    </mc:Choice>
  </mc:AlternateContent>
  <xr:revisionPtr revIDLastSave="0" documentId="8_{F47C5B09-5C1B-4EF8-B63B-7FC7F345F1A6}" xr6:coauthVersionLast="47" xr6:coauthVersionMax="47" xr10:uidLastSave="{00000000-0000-0000-0000-000000000000}"/>
  <bookViews>
    <workbookView xWindow="-120" yWindow="600" windowWidth="19440" windowHeight="10440" xr2:uid="{00000000-000D-0000-FFFF-FFFF00000000}"/>
  </bookViews>
  <sheets>
    <sheet name="Profit and Loss" sheetId="1" r:id="rId1"/>
  </sheets>
  <definedNames>
    <definedName name="_xlnm.Print_Area" localSheetId="0">'Profit and Loss'!$A$1:$B$65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1" l="1"/>
  <c r="B60" i="1"/>
  <c r="B59" i="1"/>
  <c r="B58" i="1"/>
  <c r="B62" i="1" s="1"/>
  <c r="B55" i="1"/>
  <c r="B56" i="1" s="1"/>
  <c r="B52" i="1"/>
  <c r="B51" i="1"/>
  <c r="B50" i="1"/>
  <c r="B49" i="1"/>
  <c r="B53" i="1" s="1"/>
  <c r="B47" i="1"/>
  <c r="B46" i="1"/>
  <c r="B45" i="1"/>
  <c r="B44" i="1"/>
  <c r="B41" i="1"/>
  <c r="B40" i="1"/>
  <c r="B39" i="1"/>
  <c r="B38" i="1"/>
  <c r="B37" i="1"/>
  <c r="B36" i="1"/>
  <c r="B35" i="1"/>
  <c r="B42" i="1" s="1"/>
  <c r="B32" i="1"/>
  <c r="B31" i="1"/>
  <c r="B30" i="1"/>
  <c r="B29" i="1"/>
  <c r="B33" i="1" s="1"/>
  <c r="B28" i="1"/>
  <c r="B27" i="1"/>
  <c r="B24" i="1"/>
  <c r="B23" i="1"/>
  <c r="B25" i="1" s="1"/>
  <c r="B20" i="1"/>
  <c r="B21" i="1" s="1"/>
  <c r="B14" i="1"/>
  <c r="B15" i="1" s="1"/>
  <c r="B11" i="1"/>
  <c r="B12" i="1" s="1"/>
  <c r="B8" i="1"/>
  <c r="B9" i="1" s="1"/>
  <c r="B16" i="1" s="1"/>
  <c r="B17" i="1" s="1"/>
  <c r="B63" i="1" l="1"/>
  <c r="B64" i="1" s="1"/>
  <c r="B65" i="1" s="1"/>
</calcChain>
</file>

<file path=xl/sharedStrings.xml><?xml version="1.0" encoding="utf-8"?>
<sst xmlns="http://schemas.openxmlformats.org/spreadsheetml/2006/main" count="65" uniqueCount="65">
  <si>
    <t>Total</t>
  </si>
  <si>
    <t>Income</t>
  </si>
  <si>
    <t xml:space="preserve">   5100 Program-related sales &amp; fees</t>
  </si>
  <si>
    <t xml:space="preserve">      5105 NERF Forum Educational</t>
  </si>
  <si>
    <t xml:space="preserve">   Total 5100 Program-related sales &amp; fees</t>
  </si>
  <si>
    <t xml:space="preserve">   5200 Dues</t>
  </si>
  <si>
    <t xml:space="preserve">      5210 Membership dues-individuals</t>
  </si>
  <si>
    <t xml:space="preserve">   Total 5200 Dues</t>
  </si>
  <si>
    <t xml:space="preserve">   5300 Investment Income</t>
  </si>
  <si>
    <t xml:space="preserve">      5320 Dividends &amp; interest-securities</t>
  </si>
  <si>
    <t xml:space="preserve">   Total 5300 Investment Income</t>
  </si>
  <si>
    <t>Total Income</t>
  </si>
  <si>
    <t>Gross Profit</t>
  </si>
  <si>
    <t>Expenses</t>
  </si>
  <si>
    <t xml:space="preserve">   7200 Salaries &amp; related expenses</t>
  </si>
  <si>
    <t xml:space="preserve">      7250 Payroll taxes, etc.</t>
  </si>
  <si>
    <t xml:space="preserve">   Total 7200 Salaries &amp; related expenses</t>
  </si>
  <si>
    <t xml:space="preserve">   7500 Contract service expenses</t>
  </si>
  <si>
    <t xml:space="preserve">      7526 Payroll Tax Preparation</t>
  </si>
  <si>
    <t xml:space="preserve">      7550 Other Professional- contract</t>
  </si>
  <si>
    <t xml:space="preserve">   Total 7500 Contract service expenses</t>
  </si>
  <si>
    <t xml:space="preserve">   8000 Program related expenses</t>
  </si>
  <si>
    <t xml:space="preserve">      8005 Salaries&amp;Wages - Programs</t>
  </si>
  <si>
    <t xml:space="preserve">      8020 Climate Change (Habitat)</t>
  </si>
  <si>
    <t xml:space="preserve">      8040 Trout in the classroom</t>
  </si>
  <si>
    <t xml:space="preserve">      8077 NERF Forum</t>
  </si>
  <si>
    <t xml:space="preserve">      8079 Junior Ranger Program</t>
  </si>
  <si>
    <t xml:space="preserve">      8080 Other-Ambassadors</t>
  </si>
  <si>
    <t xml:space="preserve">   Total 8000 Program related expenses</t>
  </si>
  <si>
    <t xml:space="preserve">   8100 Program suppport  expenses</t>
  </si>
  <si>
    <t xml:space="preserve">      8105 Salaries&amp; Wages-Program Support</t>
  </si>
  <si>
    <t xml:space="preserve">      8120 Website services</t>
  </si>
  <si>
    <t xml:space="preserve">      8150 Social Media/Newsletters</t>
  </si>
  <si>
    <t xml:space="preserve">      8170 Printing &amp; copying</t>
  </si>
  <si>
    <t xml:space="preserve">      8171 Member education</t>
  </si>
  <si>
    <t xml:space="preserve">      8180 Volunteer education</t>
  </si>
  <si>
    <t xml:space="preserve">      8195 Other expense</t>
  </si>
  <si>
    <t xml:space="preserve">   Total 8100 Program suppport  expenses</t>
  </si>
  <si>
    <t xml:space="preserve">   8200 Administrative expenses</t>
  </si>
  <si>
    <t xml:space="preserve">      8205 Salaries&amp;Wages-Administration</t>
  </si>
  <si>
    <t xml:space="preserve">      8221 Utilities</t>
  </si>
  <si>
    <t xml:space="preserve">      8225 Telephone expense</t>
  </si>
  <si>
    <t xml:space="preserve">   Total 8200 Administrative expenses</t>
  </si>
  <si>
    <t xml:space="preserve">   8500 Administrative Other expenses</t>
  </si>
  <si>
    <t xml:space="preserve">      8515 Insurance - General Liab &amp; D&amp;O</t>
  </si>
  <si>
    <t xml:space="preserve">      8560 Outside computer services</t>
  </si>
  <si>
    <t xml:space="preserve">      8565 Office supplies</t>
  </si>
  <si>
    <t xml:space="preserve">      8590 Other expenses</t>
  </si>
  <si>
    <t xml:space="preserve">   Total 8500 Administrative Other expenses</t>
  </si>
  <si>
    <t xml:space="preserve">   8600 Administrative Bus    expenses</t>
  </si>
  <si>
    <t xml:space="preserve">      8610 Bank fee-credit card</t>
  </si>
  <si>
    <t xml:space="preserve">   Total 8600 Administrative Bus    expenses</t>
  </si>
  <si>
    <t xml:space="preserve">   8700 Fund Raising Event expenses</t>
  </si>
  <si>
    <t xml:space="preserve">      8705 Salaries &amp; Wages - Fund Raising</t>
  </si>
  <si>
    <t xml:space="preserve">      8720 Rental expense</t>
  </si>
  <si>
    <t xml:space="preserve">      8750 Printing</t>
  </si>
  <si>
    <t xml:space="preserve">      8760 Signage</t>
  </si>
  <si>
    <t xml:space="preserve">   Total 8700 Fund Raising Event expenses</t>
  </si>
  <si>
    <t>Total Expenses</t>
  </si>
  <si>
    <t>Net Operating Income</t>
  </si>
  <si>
    <t>Net Income</t>
  </si>
  <si>
    <t>Tuesday, Mar 19, 2024 01:36:21 PM GMT-7 - Cash Basis</t>
  </si>
  <si>
    <t>Santa Rosa Plateau Foundation</t>
  </si>
  <si>
    <t>Profit and Loss</t>
  </si>
  <si>
    <t>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</si>
</sst>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Aptos Narrow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9"/>
  <sheetViews>
    <sheetView tabSelected="1" workbookViewId="0">
      <selection sqref="A1:B1"/>
    </sheetView>
  </sheetViews>
  <sheetFormatPr defaultRowHeight="15" x14ac:dyDescent="0.25"/>
  <cols>
    <col min="1" max="1" width="38.7109375" customWidth="1"/>
    <col min="2" max="2" width="25.7109375" customWidth="1"/>
  </cols>
  <sheetData>
    <row r="1" spans="1:2" ht="18" x14ac:dyDescent="0.25">
      <c r="A1" s="10" t="s">
        <v>62</v>
      </c>
      <c r="B1" s="9"/>
    </row>
    <row r="2" spans="1:2" ht="18" x14ac:dyDescent="0.25">
      <c r="A2" s="10" t="s">
        <v>63</v>
      </c>
      <c r="B2" s="9"/>
    </row>
    <row r="3" spans="1:2" x14ac:dyDescent="0.25">
      <c r="A3" s="11" t="s">
        <v>64</v>
      </c>
      <c r="B3" s="9"/>
    </row>
    <row r="5" spans="1:2" x14ac:dyDescent="0.25">
      <c r="A5" s="1"/>
      <c r="B5" s="2" t="s">
        <v>0</v>
      </c>
    </row>
    <row r="6" spans="1:2" x14ac:dyDescent="0.25">
      <c r="A6" s="3" t="s">
        <v>1</v>
      </c>
      <c r="B6" s="4"/>
    </row>
    <row r="7" spans="1:2" x14ac:dyDescent="0.25">
      <c r="A7" s="3" t="s">
        <v>2</v>
      </c>
      <c r="B7" s="4"/>
    </row>
    <row r="8" spans="1:2" x14ac:dyDescent="0.25">
      <c r="A8" s="3" t="s">
        <v>3</v>
      </c>
      <c r="B8" s="5">
        <f>581.01</f>
        <v>581.01</v>
      </c>
    </row>
    <row r="9" spans="1:2" x14ac:dyDescent="0.25">
      <c r="A9" s="3" t="s">
        <v>4</v>
      </c>
      <c r="B9" s="6">
        <f>(B7)+(B8)</f>
        <v>581.01</v>
      </c>
    </row>
    <row r="10" spans="1:2" x14ac:dyDescent="0.25">
      <c r="A10" s="3" t="s">
        <v>5</v>
      </c>
      <c r="B10" s="4"/>
    </row>
    <row r="11" spans="1:2" x14ac:dyDescent="0.25">
      <c r="A11" s="3" t="s">
        <v>6</v>
      </c>
      <c r="B11" s="5">
        <f>4718</f>
        <v>4718</v>
      </c>
    </row>
    <row r="12" spans="1:2" x14ac:dyDescent="0.25">
      <c r="A12" s="3" t="s">
        <v>7</v>
      </c>
      <c r="B12" s="6">
        <f>(B10)+(B11)</f>
        <v>4718</v>
      </c>
    </row>
    <row r="13" spans="1:2" x14ac:dyDescent="0.25">
      <c r="A13" s="3" t="s">
        <v>8</v>
      </c>
      <c r="B13" s="4"/>
    </row>
    <row r="14" spans="1:2" x14ac:dyDescent="0.25">
      <c r="A14" s="3" t="s">
        <v>9</v>
      </c>
      <c r="B14" s="5">
        <f>3.47</f>
        <v>3.47</v>
      </c>
    </row>
    <row r="15" spans="1:2" x14ac:dyDescent="0.25">
      <c r="A15" s="3" t="s">
        <v>10</v>
      </c>
      <c r="B15" s="6">
        <f>(B13)+(B14)</f>
        <v>3.47</v>
      </c>
    </row>
    <row r="16" spans="1:2" x14ac:dyDescent="0.25">
      <c r="A16" s="3" t="s">
        <v>11</v>
      </c>
      <c r="B16" s="6">
        <f>((B9)+(B12))+(B15)</f>
        <v>5302.4800000000005</v>
      </c>
    </row>
    <row r="17" spans="1:2" x14ac:dyDescent="0.25">
      <c r="A17" s="3" t="s">
        <v>12</v>
      </c>
      <c r="B17" s="6">
        <f>(B16)-(0)</f>
        <v>5302.4800000000005</v>
      </c>
    </row>
    <row r="18" spans="1:2" x14ac:dyDescent="0.25">
      <c r="A18" s="3" t="s">
        <v>13</v>
      </c>
      <c r="B18" s="4"/>
    </row>
    <row r="19" spans="1:2" x14ac:dyDescent="0.25">
      <c r="A19" s="3" t="s">
        <v>14</v>
      </c>
      <c r="B19" s="4"/>
    </row>
    <row r="20" spans="1:2" x14ac:dyDescent="0.25">
      <c r="A20" s="3" t="s">
        <v>15</v>
      </c>
      <c r="B20" s="5">
        <f>1024.55</f>
        <v>1024.55</v>
      </c>
    </row>
    <row r="21" spans="1:2" x14ac:dyDescent="0.25">
      <c r="A21" s="3" t="s">
        <v>16</v>
      </c>
      <c r="B21" s="6">
        <f>(B19)+(B20)</f>
        <v>1024.55</v>
      </c>
    </row>
    <row r="22" spans="1:2" x14ac:dyDescent="0.25">
      <c r="A22" s="3" t="s">
        <v>17</v>
      </c>
      <c r="B22" s="4"/>
    </row>
    <row r="23" spans="1:2" x14ac:dyDescent="0.25">
      <c r="A23" s="3" t="s">
        <v>18</v>
      </c>
      <c r="B23" s="5">
        <f>241.5</f>
        <v>241.5</v>
      </c>
    </row>
    <row r="24" spans="1:2" x14ac:dyDescent="0.25">
      <c r="A24" s="3" t="s">
        <v>19</v>
      </c>
      <c r="B24" s="5">
        <f>1280</f>
        <v>1280</v>
      </c>
    </row>
    <row r="25" spans="1:2" x14ac:dyDescent="0.25">
      <c r="A25" s="3" t="s">
        <v>20</v>
      </c>
      <c r="B25" s="6">
        <f>((B22)+(B23))+(B24)</f>
        <v>1521.5</v>
      </c>
    </row>
    <row r="26" spans="1:2" x14ac:dyDescent="0.25">
      <c r="A26" s="3" t="s">
        <v>21</v>
      </c>
      <c r="B26" s="4"/>
    </row>
    <row r="27" spans="1:2" x14ac:dyDescent="0.25">
      <c r="A27" s="3" t="s">
        <v>22</v>
      </c>
      <c r="B27" s="5">
        <f>4770.14</f>
        <v>4770.1400000000003</v>
      </c>
    </row>
    <row r="28" spans="1:2" x14ac:dyDescent="0.25">
      <c r="A28" s="3" t="s">
        <v>23</v>
      </c>
      <c r="B28" s="5">
        <f>562.5</f>
        <v>562.5</v>
      </c>
    </row>
    <row r="29" spans="1:2" x14ac:dyDescent="0.25">
      <c r="A29" s="3" t="s">
        <v>24</v>
      </c>
      <c r="B29" s="5">
        <f>77.9</f>
        <v>77.900000000000006</v>
      </c>
    </row>
    <row r="30" spans="1:2" x14ac:dyDescent="0.25">
      <c r="A30" s="3" t="s">
        <v>25</v>
      </c>
      <c r="B30" s="5">
        <f>162</f>
        <v>162</v>
      </c>
    </row>
    <row r="31" spans="1:2" x14ac:dyDescent="0.25">
      <c r="A31" s="3" t="s">
        <v>26</v>
      </c>
      <c r="B31" s="5">
        <f>147.62</f>
        <v>147.62</v>
      </c>
    </row>
    <row r="32" spans="1:2" x14ac:dyDescent="0.25">
      <c r="A32" s="3" t="s">
        <v>27</v>
      </c>
      <c r="B32" s="5">
        <f>230</f>
        <v>230</v>
      </c>
    </row>
    <row r="33" spans="1:2" x14ac:dyDescent="0.25">
      <c r="A33" s="3" t="s">
        <v>28</v>
      </c>
      <c r="B33" s="6">
        <f>((((((B26)+(B27))+(B28))+(B29))+(B30))+(B31))+(B32)</f>
        <v>5950.16</v>
      </c>
    </row>
    <row r="34" spans="1:2" x14ac:dyDescent="0.25">
      <c r="A34" s="3" t="s">
        <v>29</v>
      </c>
      <c r="B34" s="4"/>
    </row>
    <row r="35" spans="1:2" x14ac:dyDescent="0.25">
      <c r="A35" s="3" t="s">
        <v>30</v>
      </c>
      <c r="B35" s="5">
        <f>6135.06</f>
        <v>6135.06</v>
      </c>
    </row>
    <row r="36" spans="1:2" x14ac:dyDescent="0.25">
      <c r="A36" s="3" t="s">
        <v>31</v>
      </c>
      <c r="B36" s="5">
        <f>250</f>
        <v>250</v>
      </c>
    </row>
    <row r="37" spans="1:2" x14ac:dyDescent="0.25">
      <c r="A37" s="3" t="s">
        <v>32</v>
      </c>
      <c r="B37" s="5">
        <f>300</f>
        <v>300</v>
      </c>
    </row>
    <row r="38" spans="1:2" x14ac:dyDescent="0.25">
      <c r="A38" s="3" t="s">
        <v>33</v>
      </c>
      <c r="B38" s="5">
        <f>265.25</f>
        <v>265.25</v>
      </c>
    </row>
    <row r="39" spans="1:2" x14ac:dyDescent="0.25">
      <c r="A39" s="3" t="s">
        <v>34</v>
      </c>
      <c r="B39" s="5">
        <f>224.99</f>
        <v>224.99</v>
      </c>
    </row>
    <row r="40" spans="1:2" x14ac:dyDescent="0.25">
      <c r="A40" s="3" t="s">
        <v>35</v>
      </c>
      <c r="B40" s="5">
        <f>22.2</f>
        <v>22.2</v>
      </c>
    </row>
    <row r="41" spans="1:2" x14ac:dyDescent="0.25">
      <c r="A41" s="3" t="s">
        <v>36</v>
      </c>
      <c r="B41" s="5">
        <f>200</f>
        <v>200</v>
      </c>
    </row>
    <row r="42" spans="1:2" x14ac:dyDescent="0.25">
      <c r="A42" s="3" t="s">
        <v>37</v>
      </c>
      <c r="B42" s="6">
        <f>(((((((B34)+(B35))+(B36))+(B37))+(B38))+(B39))+(B40))+(B41)</f>
        <v>7397.5</v>
      </c>
    </row>
    <row r="43" spans="1:2" x14ac:dyDescent="0.25">
      <c r="A43" s="3" t="s">
        <v>38</v>
      </c>
      <c r="B43" s="4"/>
    </row>
    <row r="44" spans="1:2" x14ac:dyDescent="0.25">
      <c r="A44" s="3" t="s">
        <v>39</v>
      </c>
      <c r="B44" s="5">
        <f>388.26</f>
        <v>388.26</v>
      </c>
    </row>
    <row r="45" spans="1:2" x14ac:dyDescent="0.25">
      <c r="A45" s="3" t="s">
        <v>40</v>
      </c>
      <c r="B45" s="5">
        <f>139.44</f>
        <v>139.44</v>
      </c>
    </row>
    <row r="46" spans="1:2" x14ac:dyDescent="0.25">
      <c r="A46" s="3" t="s">
        <v>41</v>
      </c>
      <c r="B46" s="5">
        <f>337.59</f>
        <v>337.59</v>
      </c>
    </row>
    <row r="47" spans="1:2" x14ac:dyDescent="0.25">
      <c r="A47" s="3" t="s">
        <v>42</v>
      </c>
      <c r="B47" s="6">
        <f>(((B43)+(B44))+(B45))+(B46)</f>
        <v>865.29</v>
      </c>
    </row>
    <row r="48" spans="1:2" x14ac:dyDescent="0.25">
      <c r="A48" s="3" t="s">
        <v>43</v>
      </c>
      <c r="B48" s="4"/>
    </row>
    <row r="49" spans="1:2" x14ac:dyDescent="0.25">
      <c r="A49" s="3" t="s">
        <v>44</v>
      </c>
      <c r="B49" s="5">
        <f>410</f>
        <v>410</v>
      </c>
    </row>
    <row r="50" spans="1:2" x14ac:dyDescent="0.25">
      <c r="A50" s="3" t="s">
        <v>45</v>
      </c>
      <c r="B50" s="5">
        <f>835.68</f>
        <v>835.68</v>
      </c>
    </row>
    <row r="51" spans="1:2" x14ac:dyDescent="0.25">
      <c r="A51" s="3" t="s">
        <v>46</v>
      </c>
      <c r="B51" s="5">
        <f>221.02</f>
        <v>221.02</v>
      </c>
    </row>
    <row r="52" spans="1:2" x14ac:dyDescent="0.25">
      <c r="A52" s="3" t="s">
        <v>47</v>
      </c>
      <c r="B52" s="5">
        <f>436.32</f>
        <v>436.32</v>
      </c>
    </row>
    <row r="53" spans="1:2" x14ac:dyDescent="0.25">
      <c r="A53" s="3" t="s">
        <v>48</v>
      </c>
      <c r="B53" s="6">
        <f>((((B48)+(B49))+(B50))+(B51))+(B52)</f>
        <v>1903.0199999999998</v>
      </c>
    </row>
    <row r="54" spans="1:2" x14ac:dyDescent="0.25">
      <c r="A54" s="3" t="s">
        <v>49</v>
      </c>
      <c r="B54" s="4"/>
    </row>
    <row r="55" spans="1:2" x14ac:dyDescent="0.25">
      <c r="A55" s="3" t="s">
        <v>50</v>
      </c>
      <c r="B55" s="5">
        <f>220.37</f>
        <v>220.37</v>
      </c>
    </row>
    <row r="56" spans="1:2" x14ac:dyDescent="0.25">
      <c r="A56" s="3" t="s">
        <v>51</v>
      </c>
      <c r="B56" s="6">
        <f>(B54)+(B55)</f>
        <v>220.37</v>
      </c>
    </row>
    <row r="57" spans="1:2" x14ac:dyDescent="0.25">
      <c r="A57" s="3" t="s">
        <v>52</v>
      </c>
      <c r="B57" s="4"/>
    </row>
    <row r="58" spans="1:2" x14ac:dyDescent="0.25">
      <c r="A58" s="3" t="s">
        <v>53</v>
      </c>
      <c r="B58" s="5">
        <f>388.28</f>
        <v>388.28</v>
      </c>
    </row>
    <row r="59" spans="1:2" x14ac:dyDescent="0.25">
      <c r="A59" s="3" t="s">
        <v>54</v>
      </c>
      <c r="B59" s="5">
        <f>541.88</f>
        <v>541.88</v>
      </c>
    </row>
    <row r="60" spans="1:2" x14ac:dyDescent="0.25">
      <c r="A60" s="3" t="s">
        <v>55</v>
      </c>
      <c r="B60" s="5">
        <f>743.85</f>
        <v>743.85</v>
      </c>
    </row>
    <row r="61" spans="1:2" x14ac:dyDescent="0.25">
      <c r="A61" s="3" t="s">
        <v>56</v>
      </c>
      <c r="B61" s="5">
        <f>100</f>
        <v>100</v>
      </c>
    </row>
    <row r="62" spans="1:2" x14ac:dyDescent="0.25">
      <c r="A62" s="3" t="s">
        <v>57</v>
      </c>
      <c r="B62" s="6">
        <f>((((B57)+(B58))+(B59))+(B60))+(B61)</f>
        <v>1774.01</v>
      </c>
    </row>
    <row r="63" spans="1:2" x14ac:dyDescent="0.25">
      <c r="A63" s="3" t="s">
        <v>58</v>
      </c>
      <c r="B63" s="6">
        <f>(((((((B21)+(B25))+(B33))+(B42))+(B47))+(B53))+(B56))+(B62)</f>
        <v>20656.399999999998</v>
      </c>
    </row>
    <row r="64" spans="1:2" x14ac:dyDescent="0.25">
      <c r="A64" s="3" t="s">
        <v>59</v>
      </c>
      <c r="B64" s="6">
        <f>(B17)-(B63)</f>
        <v>-15353.919999999998</v>
      </c>
    </row>
    <row r="65" spans="1:2" x14ac:dyDescent="0.25">
      <c r="A65" s="3" t="s">
        <v>60</v>
      </c>
      <c r="B65" s="7">
        <f>(B64)+(0)</f>
        <v>-15353.919999999998</v>
      </c>
    </row>
    <row r="66" spans="1:2" x14ac:dyDescent="0.25">
      <c r="A66" s="3"/>
      <c r="B66" s="4"/>
    </row>
    <row r="69" spans="1:2" x14ac:dyDescent="0.25">
      <c r="A69" s="8" t="s">
        <v>61</v>
      </c>
      <c r="B69" s="9"/>
    </row>
  </sheetData>
  <mergeCells count="4">
    <mergeCell ref="A69:B69"/>
    <mergeCell ref="A1:B1"/>
    <mergeCell ref="A2:B2"/>
    <mergeCell ref="A3:B3"/>
  </mergeCells>
  <pageMargins left="0.7" right="0.7" top="0.75" bottom="0.75" header="0.3" footer="0.3"/>
  <pageSetup orientation="portrait" r:id="rId1"/>
  <headerFooter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Profit and Loss</vt:lpstr>
      <vt:lpstr>'Profit and Loss'!Print_Area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Ginger Greaves</cp:lastModifiedBy>
  <cp:lastPrinted>2024-03-19T20:43:17Z</cp:lastPrinted>
  <dcterms:created xsi:type="dcterms:W3CDTF">2024-03-19T20:36:21Z</dcterms:created>
  <dcterms:modified xsi:type="dcterms:W3CDTF">2024-03-26T18:33:26Z</dcterms:modified>
</cp:coreProperties>
</file>